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LELANN-07474\Documents\Arnaud Personnel\personnel\syndical\CFE CGC\"/>
    </mc:Choice>
  </mc:AlternateContent>
  <workbookProtection workbookAlgorithmName="SHA-512" workbookHashValue="Mv9XVw/7zCP0FITv01b3yyBVMYXCOA1gFRvCUunTPRH++d5+hOa2ZxDrK+RUzIR7KaTDhtm2/cJj3WIQrW0SEw==" workbookSaltValue="INS+iFR1MJki04TwM0Xmyg==" workbookSpinCount="100000" lockStructure="1"/>
  <bookViews>
    <workbookView xWindow="0" yWindow="0" windowWidth="24225" windowHeight="11550" activeTab="1"/>
  </bookViews>
  <sheets>
    <sheet name="Lisez-moi" sheetId="3" r:id="rId1"/>
    <sheet name="transposition au 01 06 25" sheetId="4" r:id="rId2"/>
    <sheet name="Parcours suite évaluation" sheetId="2" r:id="rId3"/>
    <sheet name="source" sheetId="1"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E14" i="4" s="1"/>
  <c r="G10" i="4"/>
  <c r="D10" i="4" l="1"/>
  <c r="F11" i="1" l="1"/>
  <c r="F12" i="1"/>
  <c r="F13" i="1"/>
  <c r="F14" i="1"/>
  <c r="F15" i="1"/>
  <c r="F16" i="1"/>
  <c r="F17" i="1"/>
  <c r="F18" i="1"/>
  <c r="F19" i="1"/>
  <c r="F10" i="1"/>
  <c r="D15" i="2" l="1"/>
  <c r="I1" i="3" l="1"/>
  <c r="D14" i="2"/>
  <c r="D8" i="2"/>
  <c r="D10" i="2" s="1"/>
  <c r="E16" i="4"/>
  <c r="D15" i="4"/>
  <c r="D9" i="2" s="1"/>
  <c r="F14" i="4"/>
  <c r="F8" i="2" s="1"/>
  <c r="E11" i="4"/>
  <c r="D9" i="4"/>
  <c r="G8" i="4" s="1"/>
  <c r="G11" i="4" l="1"/>
  <c r="C19" i="4"/>
  <c r="E15" i="2"/>
  <c r="E10" i="2"/>
  <c r="F13" i="2"/>
  <c r="G14" i="4" l="1"/>
  <c r="G19" i="4" s="1"/>
  <c r="E8" i="2"/>
  <c r="G16" i="4" l="1"/>
  <c r="G20" i="4" s="1"/>
  <c r="G21" i="4" s="1"/>
  <c r="G8" i="2"/>
  <c r="G10" i="2" s="1"/>
  <c r="E13" i="2" l="1"/>
  <c r="G13" i="2" s="1"/>
  <c r="G18" i="2" s="1"/>
  <c r="G15" i="2" l="1"/>
  <c r="G19" i="2" s="1"/>
  <c r="G20" i="2" s="1"/>
</calcChain>
</file>

<file path=xl/sharedStrings.xml><?xml version="1.0" encoding="utf-8"?>
<sst xmlns="http://schemas.openxmlformats.org/spreadsheetml/2006/main" count="63" uniqueCount="31">
  <si>
    <t>5A</t>
  </si>
  <si>
    <t>5B</t>
  </si>
  <si>
    <t>5C</t>
  </si>
  <si>
    <t>4B</t>
  </si>
  <si>
    <t>4A</t>
  </si>
  <si>
    <t xml:space="preserve">Votre niveau </t>
  </si>
  <si>
    <t>Coef de base</t>
  </si>
  <si>
    <t>coef de base +PA2013/15</t>
  </si>
  <si>
    <t>Niveau</t>
  </si>
  <si>
    <t>Compétences</t>
  </si>
  <si>
    <t>Expérience</t>
  </si>
  <si>
    <t>Total</t>
  </si>
  <si>
    <t>Salaire brut</t>
  </si>
  <si>
    <t>Gain Points</t>
  </si>
  <si>
    <t>Gain annuel brut</t>
  </si>
  <si>
    <t xml:space="preserve">Votre futur niveau </t>
  </si>
  <si>
    <t>Classif 2004</t>
  </si>
  <si>
    <t>Classif 2024</t>
  </si>
  <si>
    <t>Gain mensuel brut</t>
  </si>
  <si>
    <t>Futur coef de base</t>
  </si>
  <si>
    <t xml:space="preserve">SAISIR LES CASES JAUNES </t>
  </si>
  <si>
    <t>Il convient de distinguer deux situations : emploi repéré ou non. La liste figure ici.</t>
  </si>
  <si>
    <t>Mon emploi fait partie de la liste des emplois repérés</t>
  </si>
  <si>
    <t>Mon emploi ne fait pas partie de la liste des emplois repérés</t>
  </si>
  <si>
    <t>Au moment des évaluations, un parcours peut vous être attribué si vous remplissez les conditions de l'emploi.</t>
  </si>
  <si>
    <t>SAISIR LA CASE JAUNE</t>
  </si>
  <si>
    <t>Parcours attribué</t>
  </si>
  <si>
    <t>Coef de base classif24</t>
  </si>
  <si>
    <r>
      <rPr>
        <b/>
        <sz val="11"/>
        <color theme="1"/>
        <rFont val="Calibri"/>
        <family val="2"/>
        <scheme val="minor"/>
      </rPr>
      <t>Etape 1 au moment de la transposition :</t>
    </r>
    <r>
      <rPr>
        <sz val="11"/>
        <color theme="1"/>
        <rFont val="Calibri"/>
        <family val="2"/>
        <scheme val="minor"/>
      </rPr>
      <t xml:space="preserve">
</t>
    </r>
    <r>
      <rPr>
        <sz val="11"/>
        <color theme="4" tint="-0.499984740745262"/>
        <rFont val="Calibri"/>
        <family val="2"/>
        <scheme val="minor"/>
      </rPr>
      <t>Votre niveau est inférieur au niveau minimum de l’emploi :</t>
    </r>
    <r>
      <rPr>
        <sz val="11"/>
        <color theme="1"/>
        <rFont val="Calibri"/>
        <family val="2"/>
        <scheme val="minor"/>
      </rPr>
      <t xml:space="preserve">
vous êtes positionné au niveau minimum sans application de la règle des 105 % : ex. manager de proximité 5a ou 5b qui deviendront 5c.
</t>
    </r>
    <r>
      <rPr>
        <sz val="11"/>
        <color theme="4" tint="-0.499984740745262"/>
        <rFont val="Calibri"/>
        <family val="2"/>
        <scheme val="minor"/>
      </rPr>
      <t>Votre niveau n’est pas inférieur au niveau minimum :</t>
    </r>
    <r>
      <rPr>
        <sz val="11"/>
        <color theme="1"/>
        <rFont val="Calibri"/>
        <family val="2"/>
        <scheme val="minor"/>
      </rPr>
      <t xml:space="preserve">
vous restez positionné à votre niveau actuel même si votre niveau est supérieur au niveau maximum (pas de déclassement ce qui implique que personne ne sera classé 4b à l’étape 1 puisque les d’experts métier sont actuellement 5a, à l'exception des métiers classés minimum 4b pour les agents d'un niveau inférieur).
</t>
    </r>
    <r>
      <rPr>
        <sz val="11"/>
        <color theme="4" tint="-0.499984740745262"/>
        <rFont val="Calibri"/>
        <family val="2"/>
        <scheme val="minor"/>
      </rPr>
      <t>Vous bénéficiez de l’attribution de 3 points minimum voir le simulateur transposition.</t>
    </r>
    <r>
      <rPr>
        <sz val="11"/>
        <color theme="1"/>
        <rFont val="Calibri"/>
        <family val="2"/>
        <scheme val="minor"/>
      </rPr>
      <t xml:space="preserve">
</t>
    </r>
    <r>
      <rPr>
        <b/>
        <sz val="11"/>
        <color theme="1"/>
        <rFont val="Calibri"/>
        <family val="2"/>
        <scheme val="minor"/>
      </rPr>
      <t>Etape 2 au moment des évaluations et des mesures :</t>
    </r>
    <r>
      <rPr>
        <sz val="11"/>
        <color theme="1"/>
        <rFont val="Calibri"/>
        <family val="2"/>
        <scheme val="minor"/>
      </rPr>
      <t xml:space="preserve">
 L’examen individuel fait apparaitre que vous remplissez les attendus qui justifient un niveau supérieur (adjoint 5b qui pourrait prétendre à un N6 ; salarié N4 expert qui pourrait prétendre au 4b). Vous bénéficierez alors d’un parcours avec l’application de la règle de l’augmentation minimum de 105 %.
</t>
    </r>
  </si>
  <si>
    <t>Au moment de la transposition, vous êtes classé au niveau minimum de votre emploi si votre niveau actuel est inférieur  (par exemple un manager 5A deviendra 5C). Sinon, vous gardez votre niveau actuel. A ce stade, aucun 4b n'est attribuable à l'excpetion des métiers dont le niveau de base serait 4b pour les agents ayant un niveau inférieur.</t>
  </si>
  <si>
    <r>
      <rPr>
        <b/>
        <sz val="11"/>
        <color theme="1"/>
        <rFont val="Calibri"/>
        <family val="2"/>
        <scheme val="minor"/>
      </rPr>
      <t>Etape 1 avant la transposition :</t>
    </r>
    <r>
      <rPr>
        <sz val="11"/>
        <color theme="1"/>
        <rFont val="Calibri"/>
        <family val="2"/>
        <scheme val="minor"/>
      </rPr>
      <t xml:space="preserve">
Positionnement local de l’emploi selon la méthodologie nationale.
</t>
    </r>
    <r>
      <rPr>
        <b/>
        <sz val="11"/>
        <color theme="1"/>
        <rFont val="Calibri"/>
        <family val="2"/>
        <scheme val="minor"/>
      </rPr>
      <t>Etape 2 au moment de la transposition :</t>
    </r>
    <r>
      <rPr>
        <sz val="11"/>
        <color theme="1"/>
        <rFont val="Calibri"/>
        <family val="2"/>
        <scheme val="minor"/>
      </rPr>
      <t xml:space="preserve">
</t>
    </r>
    <r>
      <rPr>
        <sz val="11"/>
        <color theme="4" tint="-0.499984740745262"/>
        <rFont val="Calibri"/>
        <family val="2"/>
        <scheme val="minor"/>
      </rPr>
      <t>Votre niveau est inférieur au niveau minimum de l’emploi :</t>
    </r>
    <r>
      <rPr>
        <sz val="11"/>
        <color theme="1"/>
        <rFont val="Calibri"/>
        <family val="2"/>
        <scheme val="minor"/>
      </rPr>
      <t xml:space="preserve">
vous êtes positionné au niveau minimum sans application de la règle des 105 %.
</t>
    </r>
    <r>
      <rPr>
        <sz val="11"/>
        <color theme="4" tint="-0.499984740745262"/>
        <rFont val="Calibri"/>
        <family val="2"/>
        <scheme val="minor"/>
      </rPr>
      <t>Votre niveau n’est pas inférieur au niveau minimum :</t>
    </r>
    <r>
      <rPr>
        <sz val="11"/>
        <color theme="1"/>
        <rFont val="Calibri"/>
        <family val="2"/>
        <scheme val="minor"/>
      </rPr>
      <t xml:space="preserve">
vous restez positionné à votre niveau actuel même si votre niveau est supérieur au niveau maximum (pas de déclassement ce qui implique que personne ne sera classé 4b puisque les d’experts métiers sont actuellement 5a, à l'exception des métiers classés minimum 4b pour les agents d'un niveau inférieur).
</t>
    </r>
    <r>
      <rPr>
        <sz val="11"/>
        <color theme="4" tint="-0.499984740745262"/>
        <rFont val="Calibri"/>
        <family val="2"/>
        <scheme val="minor"/>
      </rPr>
      <t xml:space="preserve">Vous bénéficiez de l’attribution de 3 points minimum voir le simulateur transposition. </t>
    </r>
    <r>
      <rPr>
        <sz val="11"/>
        <color theme="1"/>
        <rFont val="Calibri"/>
        <family val="2"/>
        <scheme val="minor"/>
      </rPr>
      <t xml:space="preserve">
</t>
    </r>
    <r>
      <rPr>
        <b/>
        <sz val="11"/>
        <color theme="1"/>
        <rFont val="Calibri"/>
        <family val="2"/>
        <scheme val="minor"/>
      </rPr>
      <t>Etape 3 au moment des évaluations et des mesures :</t>
    </r>
    <r>
      <rPr>
        <sz val="11"/>
        <color theme="1"/>
        <rFont val="Calibri"/>
        <family val="2"/>
        <scheme val="minor"/>
      </rPr>
      <t xml:space="preserve">
L’examen individuel fait apparaitre que vous remplissez les attendus qui justifient un niveau supérieur. Vous bénéficierez alors d’un parcours avec l’application de la règle de l’augmentation minimum de 105 % (Sur un emploi localement défini de 4b à 5b, salarié expert 5a peut légitimement prétendre au 5b).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</si>
</sst>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quot;€&quot;_ ;_ * \(#,##0.00\)\ &quot;€&quot;_ ;_ * &quot;-&quot;??_)\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1"/>
      <name val="Calibri"/>
      <family val="2"/>
      <scheme val="minor"/>
    </font>
    <font>
      <sz val="11"/>
      <color theme="4" tint="-0.499984740745262"/>
      <name val="Calibri"/>
      <family val="2"/>
      <scheme val="minor"/>
    </font>
    <font>
      <b/>
      <sz val="16"/>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s>
  <borders count="10">
    <border>
      <left/>
      <right/>
      <top/>
      <bottom/>
      <diagonal/>
    </border>
    <border>
      <left style="dashed">
        <color rgb="FF00B050"/>
      </left>
      <right style="dashed">
        <color rgb="FF00B050"/>
      </right>
      <top style="dashed">
        <color rgb="FF00B050"/>
      </top>
      <bottom style="dashed">
        <color rgb="FF00B050"/>
      </bottom>
      <diagonal/>
    </border>
    <border>
      <left style="medium">
        <color indexed="64"/>
      </left>
      <right style="dashed">
        <color rgb="FF00B050"/>
      </right>
      <top style="medium">
        <color indexed="64"/>
      </top>
      <bottom style="dashed">
        <color rgb="FF00B050"/>
      </bottom>
      <diagonal/>
    </border>
    <border>
      <left style="dashed">
        <color rgb="FF00B050"/>
      </left>
      <right style="dashed">
        <color rgb="FF00B050"/>
      </right>
      <top style="medium">
        <color indexed="64"/>
      </top>
      <bottom style="dashed">
        <color rgb="FF00B050"/>
      </bottom>
      <diagonal/>
    </border>
    <border>
      <left style="dashed">
        <color rgb="FF00B050"/>
      </left>
      <right style="medium">
        <color indexed="64"/>
      </right>
      <top style="medium">
        <color indexed="64"/>
      </top>
      <bottom style="dashed">
        <color rgb="FF00B050"/>
      </bottom>
      <diagonal/>
    </border>
    <border>
      <left style="medium">
        <color indexed="64"/>
      </left>
      <right style="dashed">
        <color rgb="FF00B050"/>
      </right>
      <top style="dashed">
        <color rgb="FF00B050"/>
      </top>
      <bottom style="dashed">
        <color rgb="FF00B050"/>
      </bottom>
      <diagonal/>
    </border>
    <border>
      <left style="dashed">
        <color rgb="FF00B050"/>
      </left>
      <right style="medium">
        <color indexed="64"/>
      </right>
      <top style="dashed">
        <color rgb="FF00B050"/>
      </top>
      <bottom style="dashed">
        <color rgb="FF00B050"/>
      </bottom>
      <diagonal/>
    </border>
    <border>
      <left style="medium">
        <color indexed="64"/>
      </left>
      <right style="dashed">
        <color rgb="FF00B050"/>
      </right>
      <top style="dashed">
        <color rgb="FF00B050"/>
      </top>
      <bottom style="medium">
        <color indexed="64"/>
      </bottom>
      <diagonal/>
    </border>
    <border>
      <left style="dashed">
        <color rgb="FF00B050"/>
      </left>
      <right style="dashed">
        <color rgb="FF00B050"/>
      </right>
      <top style="dashed">
        <color rgb="FF00B050"/>
      </top>
      <bottom style="medium">
        <color indexed="64"/>
      </bottom>
      <diagonal/>
    </border>
    <border>
      <left style="dashed">
        <color rgb="FF00B050"/>
      </left>
      <right style="medium">
        <color indexed="64"/>
      </right>
      <top style="dashed">
        <color rgb="FF00B050"/>
      </top>
      <bottom style="medium">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35">
    <xf numFmtId="0" fontId="0" fillId="0" borderId="0" xfId="0"/>
    <xf numFmtId="2" fontId="0" fillId="0" borderId="0" xfId="0" applyNumberFormat="1"/>
    <xf numFmtId="0" fontId="0" fillId="0" borderId="1" xfId="0" applyBorder="1" applyAlignment="1">
      <alignment horizontal="right" inden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5" xfId="0" applyFont="1" applyBorder="1"/>
    <xf numFmtId="0" fontId="0" fillId="0" borderId="6" xfId="0" applyBorder="1" applyAlignment="1">
      <alignment horizontal="right" indent="1"/>
    </xf>
    <xf numFmtId="0" fontId="0" fillId="0" borderId="7" xfId="0" applyBorder="1"/>
    <xf numFmtId="0" fontId="2" fillId="0" borderId="8" xfId="0" applyFont="1" applyBorder="1"/>
    <xf numFmtId="164" fontId="0" fillId="0" borderId="9" xfId="1" applyFont="1" applyBorder="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164" fontId="0" fillId="0" borderId="9" xfId="1" applyFont="1" applyBorder="1" applyAlignment="1">
      <alignment horizontal="right" indent="1"/>
    </xf>
    <xf numFmtId="0" fontId="2" fillId="0" borderId="2" xfId="0" applyFont="1" applyBorder="1"/>
    <xf numFmtId="0" fontId="0" fillId="0" borderId="4" xfId="0" applyBorder="1" applyAlignment="1">
      <alignment horizontal="right" indent="1"/>
    </xf>
    <xf numFmtId="164" fontId="0" fillId="0" borderId="6" xfId="0" applyNumberFormat="1" applyBorder="1"/>
    <xf numFmtId="0" fontId="2" fillId="0" borderId="7" xfId="0" applyFont="1" applyBorder="1"/>
    <xf numFmtId="164" fontId="0" fillId="0" borderId="9" xfId="0" applyNumberFormat="1" applyBorder="1"/>
    <xf numFmtId="0" fontId="3" fillId="0" borderId="1" xfId="0" applyFont="1" applyBorder="1" applyAlignment="1">
      <alignment horizontal="right" indent="1"/>
    </xf>
    <xf numFmtId="0" fontId="2" fillId="4" borderId="3" xfId="0" applyFont="1" applyFill="1" applyBorder="1" applyAlignment="1">
      <alignment horizontal="center"/>
    </xf>
    <xf numFmtId="0" fontId="2" fillId="4" borderId="4" xfId="0" applyFont="1" applyFill="1" applyBorder="1" applyAlignment="1">
      <alignment horizontal="center"/>
    </xf>
    <xf numFmtId="0" fontId="0" fillId="2" borderId="1" xfId="0" applyFill="1" applyBorder="1" applyAlignment="1" applyProtection="1">
      <alignment horizontal="right" vertical="center" indent="1"/>
      <protection locked="0"/>
    </xf>
    <xf numFmtId="0" fontId="0" fillId="2" borderId="1" xfId="0" applyFill="1" applyBorder="1" applyAlignment="1" applyProtection="1">
      <alignment horizontal="right" indent="1"/>
      <protection locked="0"/>
    </xf>
    <xf numFmtId="0" fontId="3" fillId="0" borderId="8" xfId="0" applyFont="1" applyBorder="1"/>
    <xf numFmtId="0" fontId="0" fillId="0" borderId="8" xfId="0" applyBorder="1"/>
    <xf numFmtId="0" fontId="0" fillId="0" borderId="0" xfId="0" applyAlignment="1">
      <alignment horizontal="right"/>
    </xf>
    <xf numFmtId="0" fontId="8" fillId="0" borderId="0" xfId="2"/>
    <xf numFmtId="0" fontId="5" fillId="5" borderId="1" xfId="0" applyFont="1" applyFill="1" applyBorder="1" applyAlignment="1">
      <alignment horizontal="right" vertical="center" indent="1"/>
    </xf>
    <xf numFmtId="0" fontId="0" fillId="0" borderId="0" xfId="0" applyAlignment="1">
      <alignment horizontal="left"/>
    </xf>
    <xf numFmtId="0" fontId="7"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4" fillId="0" borderId="0" xfId="0" applyFont="1" applyAlignment="1">
      <alignment horizontal="center" vertical="center"/>
    </xf>
    <xf numFmtId="0" fontId="0" fillId="0" borderId="0" xfId="0" applyAlignment="1">
      <alignment horizontal="center" vertical="center" wrapText="1"/>
    </xf>
  </cellXfs>
  <cellStyles count="3">
    <cellStyle name="Lien hypertexte" xfId="2" builtinId="8"/>
    <cellStyle name="Monétaire" xfId="1" builtinId="4"/>
    <cellStyle name="Normal" xfId="0" builtinId="0"/>
  </cellStyles>
  <dxfs count="4">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223520</xdr:colOff>
      <xdr:row>6</xdr:row>
      <xdr:rowOff>0</xdr:rowOff>
    </xdr:from>
    <xdr:to>
      <xdr:col>8</xdr:col>
      <xdr:colOff>985520</xdr:colOff>
      <xdr:row>16</xdr:row>
      <xdr:rowOff>10160</xdr:rowOff>
    </xdr:to>
    <xdr:pic>
      <xdr:nvPicPr>
        <xdr:cNvPr id="2" name="Image 1">
          <a:extLst>
            <a:ext uri="{FF2B5EF4-FFF2-40B4-BE49-F238E27FC236}">
              <a16:creationId xmlns:a16="http://schemas.microsoft.com/office/drawing/2014/main" id="{D8EC4AF4-E07E-062E-47E2-3A896F480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0145" y="1152525"/>
          <a:ext cx="1819275" cy="19437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223520</xdr:colOff>
      <xdr:row>6</xdr:row>
      <xdr:rowOff>0</xdr:rowOff>
    </xdr:from>
    <xdr:to>
      <xdr:col>8</xdr:col>
      <xdr:colOff>985520</xdr:colOff>
      <xdr:row>16</xdr:row>
      <xdr:rowOff>10160</xdr:rowOff>
    </xdr:to>
    <xdr:pic>
      <xdr:nvPicPr>
        <xdr:cNvPr id="3" name="Image 2">
          <a:extLst>
            <a:ext uri="{FF2B5EF4-FFF2-40B4-BE49-F238E27FC236}">
              <a16:creationId xmlns:a16="http://schemas.microsoft.com/office/drawing/2014/main" id="{D8EC4AF4-E07E-062E-47E2-3A896F480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3280" y="1168400"/>
          <a:ext cx="1971040" cy="19710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showGridLines="0" workbookViewId="0">
      <selection activeCell="J5" sqref="J5"/>
    </sheetView>
  </sheetViews>
  <sheetFormatPr baseColWidth="10" defaultRowHeight="15" x14ac:dyDescent="0.25"/>
  <cols>
    <col min="1" max="1" width="11.42578125" customWidth="1"/>
    <col min="8" max="8" width="15.42578125" customWidth="1"/>
    <col min="9" max="9" width="33.42578125" customWidth="1"/>
  </cols>
  <sheetData>
    <row r="1" spans="1:9" x14ac:dyDescent="0.25">
      <c r="A1" s="29" t="s">
        <v>21</v>
      </c>
      <c r="B1" s="29"/>
      <c r="C1" s="29"/>
      <c r="D1" s="29"/>
      <c r="E1" s="29"/>
      <c r="F1" s="29"/>
      <c r="G1" s="29"/>
      <c r="H1" s="29"/>
      <c r="I1" s="27" t="str">
        <f>HYPERLINK("http://cfecgc-cpam06.org/classification-les-docs-le-simulateur-cfe-cgc","Lien vers les documents")</f>
        <v>Lien vers les documents</v>
      </c>
    </row>
    <row r="2" spans="1:9" ht="21" x14ac:dyDescent="0.35">
      <c r="A2" s="30" t="s">
        <v>22</v>
      </c>
      <c r="B2" s="30"/>
      <c r="C2" s="30"/>
      <c r="D2" s="30"/>
      <c r="E2" s="30"/>
      <c r="F2" s="30"/>
      <c r="G2" s="30"/>
      <c r="H2" s="30"/>
    </row>
    <row r="3" spans="1:9" ht="207" customHeight="1" x14ac:dyDescent="0.25">
      <c r="A3" s="31" t="s">
        <v>28</v>
      </c>
      <c r="B3" s="32"/>
      <c r="C3" s="32"/>
      <c r="D3" s="32"/>
      <c r="E3" s="32"/>
      <c r="F3" s="32"/>
      <c r="G3" s="32"/>
      <c r="H3" s="32"/>
    </row>
    <row r="4" spans="1:9" ht="21" x14ac:dyDescent="0.35">
      <c r="A4" s="30" t="s">
        <v>23</v>
      </c>
      <c r="B4" s="30"/>
      <c r="C4" s="30"/>
      <c r="D4" s="30"/>
      <c r="E4" s="30"/>
      <c r="F4" s="30"/>
      <c r="G4" s="30"/>
      <c r="H4" s="30"/>
    </row>
    <row r="5" spans="1:9" ht="238.5" customHeight="1" x14ac:dyDescent="0.25">
      <c r="A5" s="31" t="s">
        <v>30</v>
      </c>
      <c r="B5" s="32"/>
      <c r="C5" s="32"/>
      <c r="D5" s="32"/>
      <c r="E5" s="32"/>
      <c r="F5" s="32"/>
      <c r="G5" s="32"/>
      <c r="H5" s="32"/>
    </row>
  </sheetData>
  <sheetProtection algorithmName="SHA-512" hashValue="+gFHitlUkiwNXtZlweYKxsMmfIO6GNhcFRfTQ3B5wamZc+DJCbz8oROAMhtLD7HNTVEsvZ0aiLTfkM7qypK9aw==" saltValue="W3WacgDNLD6OPrHzAPhsUw==" spinCount="100000" sheet="1" objects="1" scenarios="1"/>
  <mergeCells count="5">
    <mergeCell ref="A1:H1"/>
    <mergeCell ref="A2:H2"/>
    <mergeCell ref="A3:H3"/>
    <mergeCell ref="A4:H4"/>
    <mergeCell ref="A5:H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21"/>
  <sheetViews>
    <sheetView showGridLines="0" tabSelected="1" topLeftCell="B1" zoomScale="125" workbookViewId="0">
      <selection activeCell="E24" sqref="E24"/>
    </sheetView>
  </sheetViews>
  <sheetFormatPr baseColWidth="10" defaultRowHeight="15" x14ac:dyDescent="0.25"/>
  <cols>
    <col min="3" max="3" width="23" customWidth="1"/>
    <col min="4" max="5" width="15.85546875" customWidth="1"/>
    <col min="6" max="6" width="17.7109375" customWidth="1"/>
    <col min="7" max="9" width="15.85546875" customWidth="1"/>
  </cols>
  <sheetData>
    <row r="3" spans="3:13" x14ac:dyDescent="0.25">
      <c r="C3" s="33" t="s">
        <v>20</v>
      </c>
      <c r="D3" s="33"/>
      <c r="E3" s="33"/>
      <c r="F3" s="33"/>
      <c r="G3" s="33"/>
    </row>
    <row r="4" spans="3:13" x14ac:dyDescent="0.25">
      <c r="C4" s="33"/>
      <c r="D4" s="33"/>
      <c r="E4" s="33"/>
      <c r="F4" s="33"/>
      <c r="G4" s="33"/>
    </row>
    <row r="5" spans="3:13" x14ac:dyDescent="0.25">
      <c r="C5" s="33"/>
      <c r="D5" s="33"/>
      <c r="E5" s="33"/>
      <c r="F5" s="33"/>
      <c r="G5" s="33"/>
    </row>
    <row r="6" spans="3:13" ht="15.75" thickBot="1" x14ac:dyDescent="0.3"/>
    <row r="7" spans="3:13" x14ac:dyDescent="0.25">
      <c r="C7" s="10" t="s">
        <v>16</v>
      </c>
      <c r="D7" s="11" t="s">
        <v>8</v>
      </c>
      <c r="E7" s="11" t="s">
        <v>9</v>
      </c>
      <c r="F7" s="11" t="s">
        <v>10</v>
      </c>
      <c r="G7" s="12" t="s">
        <v>11</v>
      </c>
      <c r="J7" s="31" t="s">
        <v>29</v>
      </c>
      <c r="K7" s="31"/>
      <c r="L7" s="31"/>
      <c r="M7" s="31"/>
    </row>
    <row r="8" spans="3:13" x14ac:dyDescent="0.25">
      <c r="C8" s="5" t="s">
        <v>5</v>
      </c>
      <c r="D8" s="22" t="s">
        <v>0</v>
      </c>
      <c r="E8" s="23"/>
      <c r="F8" s="23"/>
      <c r="G8" s="6">
        <f>D9+E8+F8</f>
        <v>260</v>
      </c>
      <c r="J8" s="31"/>
      <c r="K8" s="31"/>
      <c r="L8" s="31"/>
      <c r="M8" s="31"/>
    </row>
    <row r="9" spans="3:13" x14ac:dyDescent="0.25">
      <c r="C9" s="5" t="s">
        <v>6</v>
      </c>
      <c r="D9" s="2">
        <f>VLOOKUP(D8,source!D10:F19,2,FALSE)</f>
        <v>260</v>
      </c>
      <c r="E9" s="2"/>
      <c r="F9" s="2"/>
      <c r="G9" s="6"/>
      <c r="J9" s="31"/>
      <c r="K9" s="31"/>
      <c r="L9" s="31"/>
      <c r="M9" s="31"/>
    </row>
    <row r="10" spans="3:13" x14ac:dyDescent="0.25">
      <c r="C10" s="5" t="s">
        <v>7</v>
      </c>
      <c r="D10" s="2">
        <f>VLOOKUP(D8,source!D10:F19,3,FALSE)</f>
        <v>264.29000000000002</v>
      </c>
      <c r="E10" s="19">
        <f>ROUNDUP(D10,0)+E8</f>
        <v>265</v>
      </c>
      <c r="F10" s="2"/>
      <c r="G10" s="6">
        <f>D10+E8+F8</f>
        <v>264.29000000000002</v>
      </c>
      <c r="J10" s="31"/>
      <c r="K10" s="31"/>
      <c r="L10" s="31"/>
      <c r="M10" s="31"/>
    </row>
    <row r="11" spans="3:13" ht="15.75" thickBot="1" x14ac:dyDescent="0.3">
      <c r="C11" s="7"/>
      <c r="D11" s="25"/>
      <c r="E11" s="24">
        <f>VLOOKUP(D8,source!D10:G19,4,FALSE)</f>
        <v>6</v>
      </c>
      <c r="F11" s="8" t="s">
        <v>12</v>
      </c>
      <c r="G11" s="13">
        <f>G10*source!$A$1</f>
        <v>2011.0856831000003</v>
      </c>
      <c r="J11" s="31"/>
      <c r="K11" s="31"/>
      <c r="L11" s="31"/>
      <c r="M11" s="31"/>
    </row>
    <row r="12" spans="3:13" ht="15.75" thickBot="1" x14ac:dyDescent="0.3">
      <c r="J12" s="31"/>
      <c r="K12" s="31"/>
      <c r="L12" s="31"/>
      <c r="M12" s="31"/>
    </row>
    <row r="13" spans="3:13" x14ac:dyDescent="0.25">
      <c r="C13" s="3" t="s">
        <v>17</v>
      </c>
      <c r="D13" s="4" t="s">
        <v>8</v>
      </c>
      <c r="E13" s="20" t="s">
        <v>9</v>
      </c>
      <c r="F13" s="20" t="s">
        <v>10</v>
      </c>
      <c r="G13" s="21" t="s">
        <v>11</v>
      </c>
      <c r="J13" s="31"/>
      <c r="K13" s="31"/>
      <c r="L13" s="31"/>
      <c r="M13" s="31"/>
    </row>
    <row r="14" spans="3:13" x14ac:dyDescent="0.25">
      <c r="C14" s="5" t="s">
        <v>15</v>
      </c>
      <c r="D14" s="22" t="s">
        <v>0</v>
      </c>
      <c r="E14" s="2">
        <f>IF(E10+3&gt;D15,E10+3-D15,0)</f>
        <v>0</v>
      </c>
      <c r="F14" s="2">
        <f>F8</f>
        <v>0</v>
      </c>
      <c r="G14" s="6">
        <f>IF(E16&lt;E11,"",D15+E14+F14)</f>
        <v>290</v>
      </c>
      <c r="J14" s="31"/>
      <c r="K14" s="31"/>
      <c r="L14" s="31"/>
      <c r="M14" s="31"/>
    </row>
    <row r="15" spans="3:13" x14ac:dyDescent="0.25">
      <c r="C15" s="5" t="s">
        <v>19</v>
      </c>
      <c r="D15" s="2">
        <f>VLOOKUP(D14,source!D22:E32,2,FALSE)</f>
        <v>290</v>
      </c>
      <c r="E15" s="2"/>
      <c r="F15" s="2"/>
      <c r="G15" s="6"/>
      <c r="J15" s="31"/>
      <c r="K15" s="31"/>
      <c r="L15" s="31"/>
      <c r="M15" s="31"/>
    </row>
    <row r="16" spans="3:13" ht="15.75" thickBot="1" x14ac:dyDescent="0.3">
      <c r="C16" s="7"/>
      <c r="D16" s="24"/>
      <c r="E16" s="24">
        <f>VLOOKUP(D14,source!D22:F32,3,FALSE)</f>
        <v>6</v>
      </c>
      <c r="F16" s="8" t="s">
        <v>12</v>
      </c>
      <c r="G16" s="9">
        <f>IF(E16&lt;E11,"",G14*source!$A$1)</f>
        <v>2206.7231000000002</v>
      </c>
      <c r="J16" s="31"/>
      <c r="K16" s="31"/>
      <c r="L16" s="31"/>
      <c r="M16" s="31"/>
    </row>
    <row r="18" spans="3:7" ht="15.75" thickBot="1" x14ac:dyDescent="0.3"/>
    <row r="19" spans="3:7" x14ac:dyDescent="0.25">
      <c r="C19" s="34" t="str">
        <f>IF(E16&lt;E11,"VOTRE FUTUR NIVEAU NE PEUT PAS ETRE INFERIEUR A VOTRE NIVEAU ACTUEL","")</f>
        <v/>
      </c>
      <c r="D19" s="34"/>
      <c r="F19" s="14" t="s">
        <v>13</v>
      </c>
      <c r="G19" s="15">
        <f>IFERROR(G14-G10,"")</f>
        <v>25.70999999999998</v>
      </c>
    </row>
    <row r="20" spans="3:7" x14ac:dyDescent="0.25">
      <c r="C20" s="34"/>
      <c r="D20" s="34"/>
      <c r="F20" s="5" t="s">
        <v>18</v>
      </c>
      <c r="G20" s="16">
        <f>IFERROR(G16-G11,"")</f>
        <v>195.63741689999983</v>
      </c>
    </row>
    <row r="21" spans="3:7" ht="15.75" thickBot="1" x14ac:dyDescent="0.3">
      <c r="C21" s="34"/>
      <c r="D21" s="34"/>
      <c r="F21" s="17" t="s">
        <v>14</v>
      </c>
      <c r="G21" s="18">
        <f>IFERROR(G20*14,"")</f>
        <v>2738.9238365999977</v>
      </c>
    </row>
  </sheetData>
  <sheetProtection algorithmName="SHA-512" hashValue="fusQF39ETCY7g6XDkbbRHf1+Zt2kuFOZnHgX57wbFvLB8JniYA5tGU6Lp7d1Jh22Yz+xsZM8JN6zRjz/28p6Dg==" saltValue="NZml8vum7V50DezlBFTt/w==" spinCount="100000" sheet="1" objects="1" scenarios="1"/>
  <mergeCells count="3">
    <mergeCell ref="C3:G5"/>
    <mergeCell ref="J7:M16"/>
    <mergeCell ref="C19:D21"/>
  </mergeCells>
  <conditionalFormatting sqref="C19:D21">
    <cfRule type="containsText" dxfId="3" priority="1" operator="containsText" text="VOTRE">
      <formula>NOT(ISERROR(SEARCH("VOTRE",C19)))</formula>
    </cfRule>
  </conditionalFormatting>
  <conditionalFormatting sqref="D14">
    <cfRule type="expression" dxfId="2" priority="2">
      <formula>$E$16&lt;$E$11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source!$D$22:$D$33</xm:f>
          </x14:formula1>
          <xm:sqref>D14</xm:sqref>
        </x14:dataValidation>
        <x14:dataValidation type="list" allowBlank="1" showInputMessage="1" showErrorMessage="1">
          <x14:formula1>
            <xm:f>source!$D$10:$D$19</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C3:M20"/>
  <sheetViews>
    <sheetView showGridLines="0" topLeftCell="B1" zoomScale="125" workbookViewId="0">
      <selection activeCell="C27" sqref="C27"/>
    </sheetView>
  </sheetViews>
  <sheetFormatPr baseColWidth="10" defaultRowHeight="15" x14ac:dyDescent="0.25"/>
  <cols>
    <col min="3" max="3" width="23" customWidth="1"/>
    <col min="4" max="5" width="15.85546875" customWidth="1"/>
    <col min="6" max="6" width="17.28515625" customWidth="1"/>
    <col min="7" max="9" width="15.85546875" customWidth="1"/>
    <col min="12" max="12" width="11.42578125" customWidth="1"/>
    <col min="13" max="13" width="0.28515625" customWidth="1"/>
  </cols>
  <sheetData>
    <row r="3" spans="3:13" x14ac:dyDescent="0.25">
      <c r="C3" s="33" t="s">
        <v>25</v>
      </c>
      <c r="D3" s="33"/>
      <c r="E3" s="33"/>
      <c r="F3" s="33"/>
      <c r="G3" s="33"/>
    </row>
    <row r="4" spans="3:13" x14ac:dyDescent="0.25">
      <c r="C4" s="33"/>
      <c r="D4" s="33"/>
      <c r="E4" s="33"/>
      <c r="F4" s="33"/>
      <c r="G4" s="33"/>
    </row>
    <row r="5" spans="3:13" x14ac:dyDescent="0.25">
      <c r="C5" s="33"/>
      <c r="D5" s="33"/>
      <c r="E5" s="33"/>
      <c r="F5" s="33"/>
      <c r="G5" s="33"/>
    </row>
    <row r="6" spans="3:13" ht="15.75" thickBot="1" x14ac:dyDescent="0.3"/>
    <row r="7" spans="3:13" x14ac:dyDescent="0.25">
      <c r="C7" s="10" t="s">
        <v>17</v>
      </c>
      <c r="D7" s="11" t="s">
        <v>8</v>
      </c>
      <c r="E7" s="11" t="s">
        <v>9</v>
      </c>
      <c r="F7" s="11" t="s">
        <v>10</v>
      </c>
      <c r="G7" s="12" t="s">
        <v>11</v>
      </c>
      <c r="J7" s="31" t="s">
        <v>24</v>
      </c>
      <c r="K7" s="31"/>
      <c r="L7" s="31"/>
      <c r="M7" s="31"/>
    </row>
    <row r="8" spans="3:13" x14ac:dyDescent="0.25">
      <c r="C8" s="5" t="s">
        <v>5</v>
      </c>
      <c r="D8" s="28" t="str">
        <f>'transposition au 01 06 25'!D14</f>
        <v>5A</v>
      </c>
      <c r="E8" s="28">
        <f>'transposition au 01 06 25'!E14</f>
        <v>0</v>
      </c>
      <c r="F8" s="28">
        <f>'transposition au 01 06 25'!F14</f>
        <v>0</v>
      </c>
      <c r="G8" s="6">
        <f>D9+E8+F8</f>
        <v>290</v>
      </c>
      <c r="J8" s="31"/>
      <c r="K8" s="31"/>
      <c r="L8" s="31"/>
      <c r="M8" s="31"/>
    </row>
    <row r="9" spans="3:13" x14ac:dyDescent="0.25">
      <c r="C9" s="5" t="s">
        <v>27</v>
      </c>
      <c r="D9" s="2">
        <f>'transposition au 01 06 25'!D15</f>
        <v>290</v>
      </c>
      <c r="E9" s="2"/>
      <c r="F9" s="2"/>
      <c r="G9" s="6"/>
      <c r="J9" s="31"/>
      <c r="K9" s="31"/>
      <c r="L9" s="31"/>
      <c r="M9" s="31"/>
    </row>
    <row r="10" spans="3:13" ht="15.75" thickBot="1" x14ac:dyDescent="0.3">
      <c r="C10" s="7"/>
      <c r="D10" s="24">
        <f>VLOOKUP(D8,source!K10:M21,3,FALSE)</f>
        <v>6</v>
      </c>
      <c r="E10" s="24">
        <f>VLOOKUP(D8,source!D10:G19,4,FALSE)</f>
        <v>6</v>
      </c>
      <c r="F10" s="8" t="s">
        <v>12</v>
      </c>
      <c r="G10" s="13">
        <f>G8*source!$A$1</f>
        <v>2206.7231000000002</v>
      </c>
      <c r="J10" s="31"/>
      <c r="K10" s="31"/>
      <c r="L10" s="31"/>
      <c r="M10" s="31"/>
    </row>
    <row r="11" spans="3:13" ht="15.75" thickBot="1" x14ac:dyDescent="0.3">
      <c r="J11" s="31"/>
      <c r="K11" s="31"/>
      <c r="L11" s="31"/>
      <c r="M11" s="31"/>
    </row>
    <row r="12" spans="3:13" x14ac:dyDescent="0.25">
      <c r="C12" s="3" t="s">
        <v>26</v>
      </c>
      <c r="D12" s="4" t="s">
        <v>8</v>
      </c>
      <c r="E12" s="20" t="s">
        <v>9</v>
      </c>
      <c r="F12" s="20" t="s">
        <v>10</v>
      </c>
      <c r="G12" s="21" t="s">
        <v>11</v>
      </c>
      <c r="J12" s="31"/>
      <c r="K12" s="31"/>
      <c r="L12" s="31"/>
      <c r="M12" s="31"/>
    </row>
    <row r="13" spans="3:13" x14ac:dyDescent="0.25">
      <c r="C13" s="5" t="s">
        <v>15</v>
      </c>
      <c r="D13" s="22" t="s">
        <v>0</v>
      </c>
      <c r="E13" s="2">
        <f>IF(D15&lt;D10,"niveau inférieur",IF(D15&gt;D10,ROUNDUP(IF(G8*1.05-(D14+F13)&gt;0,G8*1.05-(D14+F13),0),0),E8))</f>
        <v>0</v>
      </c>
      <c r="F13" s="2">
        <f>F8</f>
        <v>0</v>
      </c>
      <c r="G13" s="6">
        <f>IFERROR(D14+E13+F13,"")</f>
        <v>290</v>
      </c>
      <c r="J13" s="31"/>
      <c r="K13" s="31"/>
      <c r="L13" s="31"/>
      <c r="M13" s="31"/>
    </row>
    <row r="14" spans="3:13" x14ac:dyDescent="0.25">
      <c r="C14" s="5" t="s">
        <v>19</v>
      </c>
      <c r="D14" s="2">
        <f>VLOOKUP(D13,source!K10:M21,2,FALSE)</f>
        <v>290</v>
      </c>
      <c r="E14" s="2"/>
      <c r="F14" s="2"/>
      <c r="G14" s="6"/>
      <c r="J14" s="31"/>
      <c r="K14" s="31"/>
      <c r="L14" s="31"/>
      <c r="M14" s="31"/>
    </row>
    <row r="15" spans="3:13" ht="15.75" thickBot="1" x14ac:dyDescent="0.3">
      <c r="C15" s="7"/>
      <c r="D15" s="24">
        <f>VLOOKUP(D13,source!K10:M21,3,FALSE)</f>
        <v>6</v>
      </c>
      <c r="E15" s="24">
        <f>VLOOKUP(D13,source!D22:F32,3,FALSE)</f>
        <v>6</v>
      </c>
      <c r="F15" s="8" t="s">
        <v>12</v>
      </c>
      <c r="G15" s="9">
        <f>IFERROR(G13*source!$A$1,"")</f>
        <v>2206.7231000000002</v>
      </c>
      <c r="J15" s="31"/>
      <c r="K15" s="31"/>
      <c r="L15" s="31"/>
      <c r="M15" s="31"/>
    </row>
    <row r="17" spans="3:7" ht="15.75" thickBot="1" x14ac:dyDescent="0.3"/>
    <row r="18" spans="3:7" x14ac:dyDescent="0.25">
      <c r="C18" s="34"/>
      <c r="D18" s="34"/>
      <c r="F18" s="14" t="s">
        <v>13</v>
      </c>
      <c r="G18" s="15">
        <f>IFERROR(G13-G8,"")</f>
        <v>0</v>
      </c>
    </row>
    <row r="19" spans="3:7" x14ac:dyDescent="0.25">
      <c r="C19" s="34"/>
      <c r="D19" s="34"/>
      <c r="F19" s="5" t="s">
        <v>18</v>
      </c>
      <c r="G19" s="16">
        <f>IFERROR(G15-G10,"")</f>
        <v>0</v>
      </c>
    </row>
    <row r="20" spans="3:7" ht="15.75" thickBot="1" x14ac:dyDescent="0.3">
      <c r="C20" s="34"/>
      <c r="D20" s="34"/>
      <c r="F20" s="17" t="s">
        <v>14</v>
      </c>
      <c r="G20" s="18">
        <f>IFERROR(G19*14,"")</f>
        <v>0</v>
      </c>
    </row>
  </sheetData>
  <sheetProtection algorithmName="SHA-512" hashValue="xjqXiQR9Ay5Tgmt26NFF2XT0UB8a80XoDk/Vj/apuv1NH1nhTYaT8FsCUwNweXgoqr1e/n9SAJ7h3A3yqNixBQ==" saltValue="ti/tnL5QLktwJA/IkS+EPg==" spinCount="100000" sheet="1" objects="1" scenarios="1"/>
  <mergeCells count="3">
    <mergeCell ref="C3:G5"/>
    <mergeCell ref="C18:D20"/>
    <mergeCell ref="J7:M15"/>
  </mergeCells>
  <conditionalFormatting sqref="C18:D20">
    <cfRule type="containsText" dxfId="1" priority="2" operator="containsText" text="VOTRE">
      <formula>NOT(ISERROR(SEARCH("VOTRE",C18)))</formula>
    </cfRule>
  </conditionalFormatting>
  <conditionalFormatting sqref="D13">
    <cfRule type="expression" dxfId="0" priority="4">
      <formula>$E$15&lt;$E$10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source!$K$10:$K$21</xm:f>
          </x14:formula1>
          <xm:sqref>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33"/>
  <sheetViews>
    <sheetView workbookViewId="0">
      <selection activeCell="L26" sqref="L26"/>
    </sheetView>
  </sheetViews>
  <sheetFormatPr baseColWidth="10" defaultRowHeight="15" x14ac:dyDescent="0.25"/>
  <cols>
    <col min="7" max="7" width="4.140625" customWidth="1"/>
  </cols>
  <sheetData>
    <row r="1" spans="1:13" x14ac:dyDescent="0.25">
      <c r="A1">
        <v>7.6093900000000003</v>
      </c>
    </row>
    <row r="10" spans="1:13" x14ac:dyDescent="0.25">
      <c r="D10">
        <v>1</v>
      </c>
      <c r="E10">
        <v>190</v>
      </c>
      <c r="F10" s="1">
        <f>E10+E10*1.65/100</f>
        <v>193.13499999999999</v>
      </c>
      <c r="G10">
        <v>1</v>
      </c>
      <c r="K10">
        <v>1</v>
      </c>
      <c r="L10">
        <v>238</v>
      </c>
      <c r="M10">
        <v>1</v>
      </c>
    </row>
    <row r="11" spans="1:13" x14ac:dyDescent="0.25">
      <c r="D11">
        <v>2</v>
      </c>
      <c r="E11">
        <v>198</v>
      </c>
      <c r="F11" s="1">
        <f t="shared" ref="F11:F19" si="0">E11+E11*1.65/100</f>
        <v>201.267</v>
      </c>
      <c r="G11">
        <v>2</v>
      </c>
      <c r="K11">
        <v>2</v>
      </c>
      <c r="L11">
        <v>242</v>
      </c>
      <c r="M11">
        <v>2</v>
      </c>
    </row>
    <row r="12" spans="1:13" x14ac:dyDescent="0.25">
      <c r="D12">
        <v>3</v>
      </c>
      <c r="E12">
        <v>215</v>
      </c>
      <c r="F12" s="1">
        <f t="shared" si="0"/>
        <v>218.54750000000001</v>
      </c>
      <c r="G12">
        <v>3</v>
      </c>
      <c r="K12">
        <v>3</v>
      </c>
      <c r="L12">
        <v>252</v>
      </c>
      <c r="M12">
        <v>3</v>
      </c>
    </row>
    <row r="13" spans="1:13" x14ac:dyDescent="0.25">
      <c r="D13">
        <v>4</v>
      </c>
      <c r="E13">
        <v>240</v>
      </c>
      <c r="F13" s="1">
        <f t="shared" si="0"/>
        <v>243.96</v>
      </c>
      <c r="G13">
        <v>4</v>
      </c>
      <c r="K13" t="s">
        <v>4</v>
      </c>
      <c r="L13">
        <v>264</v>
      </c>
      <c r="M13">
        <v>4</v>
      </c>
    </row>
    <row r="14" spans="1:13" x14ac:dyDescent="0.25">
      <c r="D14" s="26" t="s">
        <v>0</v>
      </c>
      <c r="E14">
        <v>260</v>
      </c>
      <c r="F14" s="1">
        <f t="shared" si="0"/>
        <v>264.29000000000002</v>
      </c>
      <c r="G14">
        <v>6</v>
      </c>
      <c r="K14" t="s">
        <v>3</v>
      </c>
      <c r="L14">
        <v>277</v>
      </c>
      <c r="M14">
        <v>5</v>
      </c>
    </row>
    <row r="15" spans="1:13" x14ac:dyDescent="0.25">
      <c r="D15" s="26" t="s">
        <v>1</v>
      </c>
      <c r="E15">
        <v>285</v>
      </c>
      <c r="F15" s="1">
        <f t="shared" si="0"/>
        <v>289.70249999999999</v>
      </c>
      <c r="G15">
        <v>7</v>
      </c>
      <c r="K15" t="s">
        <v>0</v>
      </c>
      <c r="L15">
        <v>290</v>
      </c>
      <c r="M15">
        <v>6</v>
      </c>
    </row>
    <row r="16" spans="1:13" x14ac:dyDescent="0.25">
      <c r="D16">
        <v>6</v>
      </c>
      <c r="E16">
        <v>315</v>
      </c>
      <c r="F16" s="1">
        <f t="shared" si="0"/>
        <v>320.19749999999999</v>
      </c>
      <c r="G16">
        <v>9</v>
      </c>
      <c r="K16" t="s">
        <v>1</v>
      </c>
      <c r="L16">
        <v>305</v>
      </c>
      <c r="M16">
        <v>7</v>
      </c>
    </row>
    <row r="17" spans="4:13" x14ac:dyDescent="0.25">
      <c r="D17">
        <v>7</v>
      </c>
      <c r="E17">
        <v>360</v>
      </c>
      <c r="F17" s="1">
        <f t="shared" si="0"/>
        <v>365.94</v>
      </c>
      <c r="G17">
        <v>10</v>
      </c>
      <c r="K17" t="s">
        <v>2</v>
      </c>
      <c r="L17">
        <v>320</v>
      </c>
      <c r="M17">
        <v>8</v>
      </c>
    </row>
    <row r="18" spans="4:13" x14ac:dyDescent="0.25">
      <c r="D18">
        <v>8</v>
      </c>
      <c r="E18">
        <v>400</v>
      </c>
      <c r="F18" s="1">
        <f t="shared" si="0"/>
        <v>406.6</v>
      </c>
      <c r="G18">
        <v>11</v>
      </c>
      <c r="K18">
        <v>6</v>
      </c>
      <c r="L18">
        <v>345</v>
      </c>
      <c r="M18">
        <v>9</v>
      </c>
    </row>
    <row r="19" spans="4:13" x14ac:dyDescent="0.25">
      <c r="D19">
        <v>9</v>
      </c>
      <c r="E19">
        <v>430</v>
      </c>
      <c r="F19" s="1">
        <f t="shared" si="0"/>
        <v>437.09500000000003</v>
      </c>
      <c r="G19">
        <v>12</v>
      </c>
      <c r="K19">
        <v>7</v>
      </c>
      <c r="L19">
        <v>380</v>
      </c>
      <c r="M19">
        <v>10</v>
      </c>
    </row>
    <row r="20" spans="4:13" x14ac:dyDescent="0.25">
      <c r="K20">
        <v>8</v>
      </c>
      <c r="L20">
        <v>420</v>
      </c>
      <c r="M20">
        <v>11</v>
      </c>
    </row>
    <row r="21" spans="4:13" x14ac:dyDescent="0.25">
      <c r="K21">
        <v>9</v>
      </c>
      <c r="L21">
        <v>460</v>
      </c>
      <c r="M21">
        <v>12</v>
      </c>
    </row>
    <row r="22" spans="4:13" x14ac:dyDescent="0.25">
      <c r="D22">
        <v>1</v>
      </c>
      <c r="E22">
        <v>238</v>
      </c>
      <c r="F22">
        <v>1</v>
      </c>
    </row>
    <row r="23" spans="4:13" x14ac:dyDescent="0.25">
      <c r="D23">
        <v>2</v>
      </c>
      <c r="E23">
        <v>242</v>
      </c>
      <c r="F23">
        <v>2</v>
      </c>
    </row>
    <row r="24" spans="4:13" x14ac:dyDescent="0.25">
      <c r="D24">
        <v>3</v>
      </c>
      <c r="E24">
        <v>252</v>
      </c>
      <c r="F24">
        <v>3</v>
      </c>
    </row>
    <row r="25" spans="4:13" x14ac:dyDescent="0.25">
      <c r="D25" s="26" t="s">
        <v>4</v>
      </c>
      <c r="E25">
        <v>264</v>
      </c>
      <c r="F25">
        <v>4</v>
      </c>
    </row>
    <row r="26" spans="4:13" x14ac:dyDescent="0.25">
      <c r="D26" t="s">
        <v>3</v>
      </c>
      <c r="E26">
        <v>277</v>
      </c>
      <c r="F26">
        <v>5</v>
      </c>
    </row>
    <row r="27" spans="4:13" x14ac:dyDescent="0.25">
      <c r="D27" t="s">
        <v>0</v>
      </c>
      <c r="E27">
        <v>290</v>
      </c>
      <c r="F27">
        <v>6</v>
      </c>
    </row>
    <row r="28" spans="4:13" x14ac:dyDescent="0.25">
      <c r="D28" t="s">
        <v>1</v>
      </c>
      <c r="E28">
        <v>305</v>
      </c>
      <c r="F28">
        <v>7</v>
      </c>
    </row>
    <row r="29" spans="4:13" x14ac:dyDescent="0.25">
      <c r="D29" t="s">
        <v>2</v>
      </c>
      <c r="E29">
        <v>320</v>
      </c>
      <c r="F29">
        <v>8</v>
      </c>
    </row>
    <row r="30" spans="4:13" x14ac:dyDescent="0.25">
      <c r="D30">
        <v>6</v>
      </c>
      <c r="E30">
        <v>345</v>
      </c>
      <c r="F30">
        <v>9</v>
      </c>
    </row>
    <row r="31" spans="4:13" x14ac:dyDescent="0.25">
      <c r="D31">
        <v>7</v>
      </c>
      <c r="E31">
        <v>380</v>
      </c>
      <c r="F31">
        <v>10</v>
      </c>
    </row>
    <row r="32" spans="4:13" x14ac:dyDescent="0.25">
      <c r="D32">
        <v>8</v>
      </c>
      <c r="E32">
        <v>420</v>
      </c>
      <c r="F32">
        <v>11</v>
      </c>
    </row>
    <row r="33" spans="4:6" x14ac:dyDescent="0.25">
      <c r="D33">
        <v>9</v>
      </c>
      <c r="E33">
        <v>460</v>
      </c>
      <c r="F33">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transposition au 01 06 25</vt:lpstr>
      <vt:lpstr>Parcours suite évaluation</vt:lpstr>
      <vt:lpstr>source</vt:lpstr>
    </vt:vector>
  </TitlesOfParts>
  <Company>Cnam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LE LANN (CPAM ALPES-MARITIMES)</dc:creator>
  <cp:lastModifiedBy>ARNAUD LE LANN (CPAM ALPES-MARITIMES)</cp:lastModifiedBy>
  <dcterms:created xsi:type="dcterms:W3CDTF">2024-11-26T14:24:02Z</dcterms:created>
  <dcterms:modified xsi:type="dcterms:W3CDTF">2025-03-25T10:25:41Z</dcterms:modified>
</cp:coreProperties>
</file>